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Лист1!$A$1:$Q$59</definedName>
  </definedNames>
  <calcPr calcId="145621"/>
</workbook>
</file>

<file path=xl/calcChain.xml><?xml version="1.0" encoding="utf-8"?>
<calcChain xmlns="http://schemas.openxmlformats.org/spreadsheetml/2006/main">
  <c r="O18" i="1" l="1"/>
  <c r="L18" i="1"/>
  <c r="H18" i="1"/>
  <c r="J17" i="1"/>
  <c r="Q17" i="1" s="1"/>
  <c r="J16" i="1"/>
  <c r="Q16" i="1" s="1"/>
  <c r="J15" i="1"/>
  <c r="Q15" i="1" s="1"/>
  <c r="Q18" i="1" l="1"/>
  <c r="J18" i="1"/>
  <c r="I15" i="1"/>
  <c r="O54" i="1"/>
  <c r="L54" i="1"/>
  <c r="O49" i="1"/>
  <c r="Q46" i="1"/>
  <c r="L46" i="1"/>
  <c r="O41" i="1"/>
  <c r="O38" i="1"/>
  <c r="Q35" i="1"/>
  <c r="I35" i="1" s="1"/>
  <c r="Q33" i="1"/>
  <c r="I33" i="1" s="1"/>
  <c r="Q28" i="1"/>
  <c r="I28" i="1" s="1"/>
  <c r="Q26" i="1"/>
  <c r="L26" i="1"/>
  <c r="I46" i="1" l="1"/>
  <c r="I18" i="1"/>
  <c r="I26" i="1"/>
  <c r="J53" i="1"/>
  <c r="Q53" i="1" s="1"/>
  <c r="J52" i="1"/>
  <c r="Q52" i="1" s="1"/>
  <c r="J51" i="1"/>
  <c r="Q50" i="1"/>
  <c r="J48" i="1"/>
  <c r="Q48" i="1" s="1"/>
  <c r="J47" i="1"/>
  <c r="Q45" i="1"/>
  <c r="L45" i="1"/>
  <c r="J43" i="1"/>
  <c r="L43" i="1" s="1"/>
  <c r="L44" i="1" s="1"/>
  <c r="J42" i="1"/>
  <c r="J40" i="1"/>
  <c r="Q40" i="1" s="1"/>
  <c r="J39" i="1"/>
  <c r="J37" i="1"/>
  <c r="Q36" i="1"/>
  <c r="Q34" i="1"/>
  <c r="I34" i="1" s="1"/>
  <c r="Q32" i="1"/>
  <c r="I32" i="1" s="1"/>
  <c r="J30" i="1"/>
  <c r="Q29" i="1"/>
  <c r="Q27" i="1"/>
  <c r="I27" i="1" s="1"/>
  <c r="Q25" i="1"/>
  <c r="L25" i="1"/>
  <c r="J23" i="1"/>
  <c r="Q23" i="1" s="1"/>
  <c r="J22" i="1"/>
  <c r="L22" i="1" s="1"/>
  <c r="J21" i="1"/>
  <c r="J20" i="1"/>
  <c r="L20" i="1" s="1"/>
  <c r="J19" i="1"/>
  <c r="J24" i="1" l="1"/>
  <c r="Q21" i="1"/>
  <c r="L21" i="1"/>
  <c r="Q30" i="1"/>
  <c r="Q31" i="1" s="1"/>
  <c r="J31" i="1"/>
  <c r="L39" i="1"/>
  <c r="L41" i="1" s="1"/>
  <c r="J41" i="1"/>
  <c r="Q42" i="1"/>
  <c r="J44" i="1"/>
  <c r="Q51" i="1"/>
  <c r="I50" i="1" s="1"/>
  <c r="J54" i="1"/>
  <c r="L37" i="1"/>
  <c r="L38" i="1" s="1"/>
  <c r="J38" i="1"/>
  <c r="Q47" i="1"/>
  <c r="Q49" i="1" s="1"/>
  <c r="J49" i="1"/>
  <c r="L48" i="1"/>
  <c r="L49" i="1" s="1"/>
  <c r="L23" i="1"/>
  <c r="Q19" i="1"/>
  <c r="I25" i="1"/>
  <c r="I45" i="1"/>
  <c r="L30" i="1"/>
  <c r="Q20" i="1"/>
  <c r="Q37" i="1"/>
  <c r="Q39" i="1"/>
  <c r="Q43" i="1"/>
  <c r="Q22" i="1"/>
  <c r="L24" i="1" l="1"/>
  <c r="I42" i="1"/>
  <c r="I36" i="1"/>
  <c r="I47" i="1"/>
  <c r="Q54" i="1"/>
  <c r="I29" i="1"/>
  <c r="L31" i="1"/>
  <c r="Q44" i="1"/>
  <c r="I44" i="1" s="1"/>
  <c r="I49" i="1"/>
  <c r="I39" i="1"/>
  <c r="Q41" i="1"/>
  <c r="I41" i="1" s="1"/>
  <c r="Q24" i="1"/>
  <c r="Q38" i="1"/>
  <c r="I38" i="1" s="1"/>
  <c r="I19" i="1"/>
  <c r="I54" i="1" l="1"/>
  <c r="I24" i="1"/>
</calcChain>
</file>

<file path=xl/sharedStrings.xml><?xml version="1.0" encoding="utf-8"?>
<sst xmlns="http://schemas.openxmlformats.org/spreadsheetml/2006/main" count="189" uniqueCount="67">
  <si>
    <t>№ п/п</t>
  </si>
  <si>
    <t>Адрес 
многоквартирного дома 
(далее - МКД) 
с указанием населенного пункта</t>
  </si>
  <si>
    <t>Первоочередной вид работ по капитальному ремонту общего имущества (далее - первоочередной вид работ)</t>
  </si>
  <si>
    <t>Максимальный размер  средств для финансирования капитального ремонта                                                                                                                         общего имущества в МКД</t>
  </si>
  <si>
    <t>Необходимый размер финансирования первоочередного вида работ                                                                                                    (сумма показателей граф 10-17)</t>
  </si>
  <si>
    <t>в том числе</t>
  </si>
  <si>
    <t>наименование</t>
  </si>
  <si>
    <t>единица измерения</t>
  </si>
  <si>
    <t>количество</t>
  </si>
  <si>
    <t>плановый период</t>
  </si>
  <si>
    <t>наименование, дата, № документа, указанного в пункте 2.23 Порядка (при наличии)</t>
  </si>
  <si>
    <t>предельно допустимая стоимость первоочередного вида работ</t>
  </si>
  <si>
    <t>оценка технического состояния МКД, составление дефектных ведомостей, ведомостей объемов работ</t>
  </si>
  <si>
    <t>разработка проектной документации на выполнение капитального ремонта</t>
  </si>
  <si>
    <t>проведение государственной экспертизы проектной документации на выполнение капитального ремонта</t>
  </si>
  <si>
    <t>составление сметной документации на выполнение капитального ремонта</t>
  </si>
  <si>
    <t xml:space="preserve">проверка достоверности опеределения сметной стоимости капитального ремонта </t>
  </si>
  <si>
    <t>оценка соответствия лифтов требованиям Технического регламента</t>
  </si>
  <si>
    <t xml:space="preserve">осуществлениястроительного контроля за оказанием услуг и (или) выполнением первоочередного вида работ </t>
  </si>
  <si>
    <t>крыша</t>
  </si>
  <si>
    <t>2017-2019</t>
  </si>
  <si>
    <t>фасад</t>
  </si>
  <si>
    <t>система электроснабжения</t>
  </si>
  <si>
    <t>система холодного водоснабжения</t>
  </si>
  <si>
    <t>погонный метр</t>
  </si>
  <si>
    <t>система водоотведения</t>
  </si>
  <si>
    <t>система горячего водоснабжения</t>
  </si>
  <si>
    <t>Х</t>
  </si>
  <si>
    <t>фундамент</t>
  </si>
  <si>
    <t>система электнроснабжения</t>
  </si>
  <si>
    <t>Итого по МКД 1</t>
  </si>
  <si>
    <t>Итого по МКД 4</t>
  </si>
  <si>
    <r>
      <t xml:space="preserve">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</si>
  <si>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 xml:space="preserve"> м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общей площади МКД</t>
    </r>
  </si>
  <si>
    <r>
      <t xml:space="preserve"> 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</si>
  <si>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t>Итого по МКД 2</t>
  </si>
  <si>
    <t>Итого по МКД 3</t>
  </si>
  <si>
    <t>Итого по МКД 5</t>
  </si>
  <si>
    <t>Итого по МКД 6</t>
  </si>
  <si>
    <t>Итого по МКД 7</t>
  </si>
  <si>
    <t>Итого по МКД 8</t>
  </si>
  <si>
    <t>Итого по МКД 9</t>
  </si>
  <si>
    <t>Итого по МКД 10</t>
  </si>
  <si>
    <t>Итого по МКД 11</t>
  </si>
  <si>
    <t>Итого по МКД 12</t>
  </si>
  <si>
    <t>Итого по МКД 13</t>
  </si>
  <si>
    <t>2020-2022</t>
  </si>
  <si>
    <t>система теплоснабжения</t>
  </si>
  <si>
    <r>
      <rPr>
        <b/>
        <sz val="14"/>
        <color theme="1"/>
        <rFont val="Times New Roman"/>
        <family val="1"/>
        <charset val="204"/>
      </rPr>
      <t>«УТВЕРЖДАЮ»</t>
    </r>
    <r>
      <rPr>
        <sz val="14"/>
        <color theme="1"/>
        <rFont val="Times New Roman"/>
        <family val="1"/>
        <charset val="204"/>
      </rPr>
      <t xml:space="preserve">
Исполняющий обязаности заместителя главы             муниципального образования Ейский район
_______________ Д.В. Кияшко
                         _______ мая 2018 года года</t>
    </r>
  </si>
  <si>
    <t>Ейский район,            г. Ейск, ул.Коммунаров, д.80</t>
  </si>
  <si>
    <t>Ейский район,            г. Ейск, ул.Красная, д.47/3</t>
  </si>
  <si>
    <t>Ейский район, г. Ейск, ул.Ленина, д.18</t>
  </si>
  <si>
    <t>Ейский район, г. Ейск, ул.Ленина, д.50</t>
  </si>
  <si>
    <t>Ейский район, г. Ейск, ул.Октябрьская, д.203</t>
  </si>
  <si>
    <t>Ейский район, г. Ейск, ул.Островского, д.12</t>
  </si>
  <si>
    <t>Ейский район, г. Ейск, ул.Островского, д.13</t>
  </si>
  <si>
    <t>Ейский район, г. Ейск, ул.Островского, д.15</t>
  </si>
  <si>
    <t>Ейский район, г. Ейск, ул.Портовая Аллея, д.11</t>
  </si>
  <si>
    <t>Ейский район, г. Ейск, ул.Первомайская, д.1</t>
  </si>
  <si>
    <t>Ейский район, г. Ейск, ул.Пушкина, д.65</t>
  </si>
  <si>
    <t>Ейский район, г. Ейск, ул.Рабочая, д.2А корп Б</t>
  </si>
  <si>
    <t>Ейский район, г. Ейск, ул.Ясенская, д.2А</t>
  </si>
  <si>
    <t>Начальник отдела жилищно-коммунального хозяйства управления жилищно-коммунального хозяйства и капитального строительства администрации муниципального образования Ейский район</t>
  </si>
  <si>
    <t>Н.Н. Спиряков</t>
  </si>
  <si>
    <t>многоквартирных домов (МКД), расположенных на территории муниципального образования Ейский район, общее имущество в которых подлежит капитальному ремонту по этапу 2019 года</t>
  </si>
  <si>
    <t xml:space="preserve">ПРОМЕЖУТОЧНЫЙ СПИСОК </t>
  </si>
  <si>
    <t>Всего по муниципальному образованию Ейский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</si>
</sst>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9"/>
  <sheetViews>
    <sheetView tabSelected="1" zoomScaleNormal="100" zoomScaleSheetLayoutView="75" workbookViewId="0">
      <selection activeCell="R14" sqref="R14"/>
    </sheetView>
  </sheetViews>
  <sheetFormatPr defaultColWidth="14.42578125" defaultRowHeight="15.75" x14ac:dyDescent="0.25"/>
  <cols>
    <col min="1" max="1" width="5" style="1" customWidth="1"/>
    <col min="2" max="2" width="22" style="2" customWidth="1"/>
    <col min="3" max="3" width="18.5703125" style="3" customWidth="1"/>
    <col min="4" max="4" width="13.85546875" style="1" customWidth="1"/>
    <col min="5" max="5" width="10.28515625" style="1" customWidth="1"/>
    <col min="6" max="6" width="13.42578125" style="2" customWidth="1"/>
    <col min="7" max="7" width="7" style="1" customWidth="1"/>
    <col min="8" max="8" width="15.28515625" style="1" customWidth="1"/>
    <col min="9" max="9" width="16.28515625" style="1" customWidth="1"/>
    <col min="10" max="10" width="15.42578125" style="1" customWidth="1"/>
    <col min="11" max="11" width="8.28515625" style="1" customWidth="1"/>
    <col min="12" max="12" width="17.85546875" style="1" customWidth="1"/>
    <col min="13" max="13" width="8.28515625" style="1" customWidth="1"/>
    <col min="14" max="14" width="8.140625" style="1" customWidth="1"/>
    <col min="15" max="15" width="14.7109375" style="1" customWidth="1"/>
    <col min="16" max="16" width="5.7109375" style="1" customWidth="1"/>
    <col min="17" max="17" width="13.42578125" style="1" customWidth="1"/>
    <col min="18" max="16384" width="14.42578125" style="1"/>
  </cols>
  <sheetData>
    <row r="2" spans="1:19" ht="125.25" customHeight="1" x14ac:dyDescent="0.3">
      <c r="A2" s="5"/>
      <c r="B2" s="6"/>
      <c r="C2" s="7"/>
      <c r="D2" s="5"/>
      <c r="E2" s="5"/>
      <c r="F2" s="6"/>
      <c r="G2" s="5"/>
      <c r="H2" s="5"/>
      <c r="I2" s="5"/>
      <c r="J2" s="5"/>
      <c r="K2" s="5"/>
      <c r="L2" s="59" t="s">
        <v>48</v>
      </c>
      <c r="M2" s="59"/>
      <c r="N2" s="59"/>
      <c r="O2" s="59"/>
      <c r="P2" s="59"/>
      <c r="Q2" s="59"/>
    </row>
    <row r="3" spans="1:19" ht="18.75" x14ac:dyDescent="0.3">
      <c r="A3" s="46" t="s">
        <v>65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9" ht="49.5" customHeight="1" x14ac:dyDescent="0.25">
      <c r="A4" s="47" t="s">
        <v>64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6" spans="1:19" x14ac:dyDescent="0.25">
      <c r="A6" s="48" t="s">
        <v>0</v>
      </c>
      <c r="B6" s="49" t="s">
        <v>1</v>
      </c>
      <c r="C6" s="49" t="s">
        <v>2</v>
      </c>
      <c r="D6" s="49"/>
      <c r="E6" s="49"/>
      <c r="F6" s="49"/>
      <c r="G6" s="49"/>
      <c r="H6" s="50" t="s">
        <v>3</v>
      </c>
      <c r="I6" s="50" t="s">
        <v>4</v>
      </c>
      <c r="J6" s="31" t="s">
        <v>5</v>
      </c>
      <c r="K6" s="31"/>
      <c r="L6" s="31"/>
      <c r="M6" s="31"/>
      <c r="N6" s="31"/>
      <c r="O6" s="31"/>
      <c r="P6" s="31"/>
      <c r="Q6" s="31"/>
    </row>
    <row r="7" spans="1:19" x14ac:dyDescent="0.25">
      <c r="A7" s="48"/>
      <c r="B7" s="49"/>
      <c r="C7" s="49"/>
      <c r="D7" s="49"/>
      <c r="E7" s="49"/>
      <c r="F7" s="49"/>
      <c r="G7" s="49"/>
      <c r="H7" s="50"/>
      <c r="I7" s="50"/>
      <c r="J7" s="31"/>
      <c r="K7" s="31"/>
      <c r="L7" s="31"/>
      <c r="M7" s="31"/>
      <c r="N7" s="31"/>
      <c r="O7" s="31"/>
      <c r="P7" s="31"/>
      <c r="Q7" s="31"/>
    </row>
    <row r="8" spans="1:19" ht="12.75" customHeight="1" x14ac:dyDescent="0.25">
      <c r="A8" s="48"/>
      <c r="B8" s="49"/>
      <c r="C8" s="49"/>
      <c r="D8" s="49"/>
      <c r="E8" s="49"/>
      <c r="F8" s="49"/>
      <c r="G8" s="49"/>
      <c r="H8" s="50"/>
      <c r="I8" s="50"/>
      <c r="J8" s="31"/>
      <c r="K8" s="31"/>
      <c r="L8" s="31"/>
      <c r="M8" s="31"/>
      <c r="N8" s="31"/>
      <c r="O8" s="31"/>
      <c r="P8" s="31"/>
      <c r="Q8" s="31"/>
    </row>
    <row r="9" spans="1:19" ht="6" hidden="1" customHeight="1" x14ac:dyDescent="0.25">
      <c r="A9" s="48"/>
      <c r="B9" s="49"/>
      <c r="C9" s="49"/>
      <c r="D9" s="49"/>
      <c r="E9" s="49"/>
      <c r="F9" s="49"/>
      <c r="G9" s="49"/>
      <c r="H9" s="50"/>
      <c r="I9" s="50"/>
      <c r="J9" s="31"/>
      <c r="K9" s="31"/>
      <c r="L9" s="31"/>
      <c r="M9" s="31"/>
      <c r="N9" s="31"/>
      <c r="O9" s="31"/>
      <c r="P9" s="31"/>
      <c r="Q9" s="31"/>
    </row>
    <row r="10" spans="1:19" ht="3.75" hidden="1" customHeight="1" x14ac:dyDescent="0.25">
      <c r="A10" s="48"/>
      <c r="B10" s="49"/>
      <c r="C10" s="49"/>
      <c r="D10" s="49"/>
      <c r="E10" s="49"/>
      <c r="F10" s="49"/>
      <c r="G10" s="49"/>
      <c r="H10" s="50"/>
      <c r="I10" s="50"/>
      <c r="J10" s="31"/>
      <c r="K10" s="31"/>
      <c r="L10" s="31"/>
      <c r="M10" s="31"/>
      <c r="N10" s="31"/>
      <c r="O10" s="31"/>
      <c r="P10" s="31"/>
      <c r="Q10" s="31"/>
    </row>
    <row r="11" spans="1:19" ht="377.25" customHeight="1" x14ac:dyDescent="0.25">
      <c r="A11" s="48"/>
      <c r="B11" s="49"/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50"/>
      <c r="I11" s="50"/>
      <c r="J11" s="8" t="s">
        <v>11</v>
      </c>
      <c r="K11" s="8" t="s">
        <v>12</v>
      </c>
      <c r="L11" s="8" t="s">
        <v>13</v>
      </c>
      <c r="M11" s="8" t="s">
        <v>14</v>
      </c>
      <c r="N11" s="8" t="s">
        <v>15</v>
      </c>
      <c r="O11" s="8" t="s">
        <v>16</v>
      </c>
      <c r="P11" s="8" t="s">
        <v>17</v>
      </c>
      <c r="Q11" s="8" t="s">
        <v>18</v>
      </c>
    </row>
    <row r="12" spans="1:19" x14ac:dyDescent="0.25">
      <c r="A12" s="9">
        <v>1</v>
      </c>
      <c r="B12" s="10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</row>
    <row r="14" spans="1:19" ht="67.5" customHeight="1" x14ac:dyDescent="0.25">
      <c r="A14" s="44" t="s">
        <v>66</v>
      </c>
      <c r="B14" s="45"/>
      <c r="C14" s="12" t="s">
        <v>27</v>
      </c>
      <c r="D14" s="12" t="s">
        <v>27</v>
      </c>
      <c r="E14" s="12" t="s">
        <v>27</v>
      </c>
      <c r="F14" s="12" t="s">
        <v>27</v>
      </c>
      <c r="G14" s="14"/>
      <c r="H14" s="13" t="s">
        <v>27</v>
      </c>
      <c r="I14" s="13">
        <v>41651877.149999999</v>
      </c>
      <c r="J14" s="13">
        <v>39564293.5</v>
      </c>
      <c r="K14" s="13">
        <v>0</v>
      </c>
      <c r="L14" s="13">
        <v>1100907.77</v>
      </c>
      <c r="M14" s="13">
        <v>0</v>
      </c>
      <c r="N14" s="13">
        <v>0</v>
      </c>
      <c r="O14" s="13">
        <v>140000</v>
      </c>
      <c r="P14" s="13">
        <v>0</v>
      </c>
      <c r="Q14" s="13">
        <v>846675.88</v>
      </c>
      <c r="S14" s="4"/>
    </row>
    <row r="15" spans="1:19" ht="51" customHeight="1" x14ac:dyDescent="0.25">
      <c r="A15" s="58">
        <v>1</v>
      </c>
      <c r="B15" s="48" t="s">
        <v>50</v>
      </c>
      <c r="C15" s="21" t="s">
        <v>19</v>
      </c>
      <c r="D15" s="15" t="s">
        <v>32</v>
      </c>
      <c r="E15" s="21">
        <v>1682.8</v>
      </c>
      <c r="F15" s="21" t="s">
        <v>46</v>
      </c>
      <c r="G15" s="8"/>
      <c r="H15" s="55">
        <v>25372602.579999998</v>
      </c>
      <c r="I15" s="55">
        <f>J15+J16+J17+L15+L16+L17+O15+Q15+Q16+Q17</f>
        <v>12192061.851999998</v>
      </c>
      <c r="J15" s="16">
        <f>E15*2650</f>
        <v>4459420</v>
      </c>
      <c r="K15" s="16">
        <v>0</v>
      </c>
      <c r="L15" s="16">
        <v>50000</v>
      </c>
      <c r="M15" s="16">
        <v>0</v>
      </c>
      <c r="N15" s="16">
        <v>0</v>
      </c>
      <c r="O15" s="55">
        <v>20000</v>
      </c>
      <c r="P15" s="16">
        <v>0</v>
      </c>
      <c r="Q15" s="16">
        <f>J15/100*2.14</f>
        <v>95431.588000000003</v>
      </c>
      <c r="R15" s="4"/>
      <c r="S15" s="4"/>
    </row>
    <row r="16" spans="1:19" ht="51" customHeight="1" x14ac:dyDescent="0.25">
      <c r="A16" s="58"/>
      <c r="B16" s="48"/>
      <c r="C16" s="21" t="s">
        <v>21</v>
      </c>
      <c r="D16" s="15" t="s">
        <v>34</v>
      </c>
      <c r="E16" s="30">
        <v>1539.2</v>
      </c>
      <c r="F16" s="21" t="s">
        <v>46</v>
      </c>
      <c r="G16" s="8"/>
      <c r="H16" s="56"/>
      <c r="I16" s="56"/>
      <c r="J16" s="16">
        <f>E16*2550</f>
        <v>3924960</v>
      </c>
      <c r="K16" s="16">
        <v>0</v>
      </c>
      <c r="L16" s="16">
        <v>50000</v>
      </c>
      <c r="M16" s="16">
        <v>0</v>
      </c>
      <c r="N16" s="16">
        <v>0</v>
      </c>
      <c r="O16" s="56"/>
      <c r="P16" s="16">
        <v>0</v>
      </c>
      <c r="Q16" s="16">
        <f>J16/100*2.14</f>
        <v>83994.144</v>
      </c>
      <c r="R16" s="4"/>
      <c r="S16" s="4"/>
    </row>
    <row r="17" spans="1:20" ht="51" customHeight="1" x14ac:dyDescent="0.25">
      <c r="A17" s="58"/>
      <c r="B17" s="48"/>
      <c r="C17" s="21" t="s">
        <v>47</v>
      </c>
      <c r="D17" s="21" t="s">
        <v>24</v>
      </c>
      <c r="E17" s="21">
        <v>1128.5999999999999</v>
      </c>
      <c r="F17" s="21" t="s">
        <v>46</v>
      </c>
      <c r="G17" s="8"/>
      <c r="H17" s="57"/>
      <c r="I17" s="57"/>
      <c r="J17" s="16">
        <f>E17*3000</f>
        <v>3385799.9999999995</v>
      </c>
      <c r="K17" s="16">
        <v>0</v>
      </c>
      <c r="L17" s="16">
        <v>50000</v>
      </c>
      <c r="M17" s="16">
        <v>0</v>
      </c>
      <c r="N17" s="16">
        <v>0</v>
      </c>
      <c r="O17" s="56"/>
      <c r="P17" s="16">
        <v>0</v>
      </c>
      <c r="Q17" s="16">
        <f>J17/100*2.14</f>
        <v>72456.12</v>
      </c>
      <c r="R17" s="4"/>
      <c r="S17" s="4"/>
      <c r="T17" s="4"/>
    </row>
    <row r="18" spans="1:20" x14ac:dyDescent="0.25">
      <c r="A18" s="17"/>
      <c r="B18" s="29" t="s">
        <v>30</v>
      </c>
      <c r="C18" s="12" t="s">
        <v>27</v>
      </c>
      <c r="D18" s="12" t="s">
        <v>27</v>
      </c>
      <c r="E18" s="12" t="s">
        <v>27</v>
      </c>
      <c r="F18" s="12" t="s">
        <v>27</v>
      </c>
      <c r="G18" s="21"/>
      <c r="H18" s="23">
        <f>H15</f>
        <v>25372602.579999998</v>
      </c>
      <c r="I18" s="23">
        <f>I15</f>
        <v>12192061.851999998</v>
      </c>
      <c r="J18" s="13">
        <f>J15+J16+J17</f>
        <v>11770180</v>
      </c>
      <c r="K18" s="13">
        <v>0</v>
      </c>
      <c r="L18" s="13">
        <f>L15+L16+L17</f>
        <v>150000</v>
      </c>
      <c r="M18" s="13">
        <v>0</v>
      </c>
      <c r="N18" s="13">
        <v>0</v>
      </c>
      <c r="O18" s="13">
        <f>O15</f>
        <v>20000</v>
      </c>
      <c r="P18" s="13">
        <v>0</v>
      </c>
      <c r="Q18" s="13">
        <f>Q15+Q16+Q17</f>
        <v>251881.85200000001</v>
      </c>
    </row>
    <row r="19" spans="1:20" ht="15.75" customHeight="1" x14ac:dyDescent="0.25">
      <c r="A19" s="51">
        <v>2</v>
      </c>
      <c r="B19" s="38" t="s">
        <v>49</v>
      </c>
      <c r="C19" s="11" t="s">
        <v>19</v>
      </c>
      <c r="D19" s="15" t="s">
        <v>32</v>
      </c>
      <c r="E19" s="11">
        <v>819.6</v>
      </c>
      <c r="F19" s="21" t="s">
        <v>46</v>
      </c>
      <c r="G19" s="11"/>
      <c r="H19" s="55">
        <v>4510966.47</v>
      </c>
      <c r="I19" s="55">
        <f>J19+J20+J21+J22+J23+L19+L20+L21+L22+L23+O19+Q19+Q20+Q21+Q22+Q23</f>
        <v>4488009.2988</v>
      </c>
      <c r="J19" s="16">
        <f>E19*2800</f>
        <v>2294880</v>
      </c>
      <c r="K19" s="16">
        <v>0</v>
      </c>
      <c r="L19" s="16">
        <v>50000</v>
      </c>
      <c r="M19" s="16">
        <v>0</v>
      </c>
      <c r="N19" s="16">
        <v>0</v>
      </c>
      <c r="O19" s="55">
        <v>10000</v>
      </c>
      <c r="P19" s="16">
        <v>0</v>
      </c>
      <c r="Q19" s="16">
        <f>J19/100*2.14</f>
        <v>49110.432000000001</v>
      </c>
      <c r="R19" s="4"/>
      <c r="S19" s="4"/>
    </row>
    <row r="20" spans="1:20" ht="24.75" customHeight="1" x14ac:dyDescent="0.25">
      <c r="A20" s="52"/>
      <c r="B20" s="54"/>
      <c r="C20" s="11" t="s">
        <v>28</v>
      </c>
      <c r="D20" s="15" t="s">
        <v>32</v>
      </c>
      <c r="E20" s="11">
        <v>312.89999999999998</v>
      </c>
      <c r="F20" s="21" t="s">
        <v>46</v>
      </c>
      <c r="G20" s="11"/>
      <c r="H20" s="54"/>
      <c r="I20" s="54"/>
      <c r="J20" s="16">
        <f>E20*2000</f>
        <v>625800</v>
      </c>
      <c r="K20" s="16">
        <v>0</v>
      </c>
      <c r="L20" s="16">
        <f>J20/100*7</f>
        <v>43806</v>
      </c>
      <c r="M20" s="16">
        <v>0</v>
      </c>
      <c r="N20" s="16">
        <v>0</v>
      </c>
      <c r="O20" s="56"/>
      <c r="P20" s="16">
        <v>0</v>
      </c>
      <c r="Q20" s="16">
        <f t="shared" ref="Q20:Q53" si="0">J20/100*2.14</f>
        <v>13392.12</v>
      </c>
      <c r="R20" s="4"/>
    </row>
    <row r="21" spans="1:20" ht="50.25" customHeight="1" x14ac:dyDescent="0.25">
      <c r="A21" s="52"/>
      <c r="B21" s="54"/>
      <c r="C21" s="11" t="s">
        <v>29</v>
      </c>
      <c r="D21" s="11" t="s">
        <v>33</v>
      </c>
      <c r="E21" s="11">
        <v>2143.4</v>
      </c>
      <c r="F21" s="21" t="s">
        <v>46</v>
      </c>
      <c r="G21" s="11"/>
      <c r="H21" s="54"/>
      <c r="I21" s="54"/>
      <c r="J21" s="16">
        <f>E21*250</f>
        <v>535850</v>
      </c>
      <c r="K21" s="16">
        <v>0</v>
      </c>
      <c r="L21" s="16">
        <f t="shared" ref="L21:L23" si="1">J21/100*6</f>
        <v>32151</v>
      </c>
      <c r="M21" s="16">
        <v>0</v>
      </c>
      <c r="N21" s="16">
        <v>0</v>
      </c>
      <c r="O21" s="56"/>
      <c r="P21" s="16">
        <v>0</v>
      </c>
      <c r="Q21" s="16">
        <f t="shared" si="0"/>
        <v>11467.19</v>
      </c>
      <c r="R21" s="4"/>
      <c r="S21" s="4"/>
    </row>
    <row r="22" spans="1:20" ht="47.25" x14ac:dyDescent="0.25">
      <c r="A22" s="52"/>
      <c r="B22" s="54"/>
      <c r="C22" s="11" t="s">
        <v>23</v>
      </c>
      <c r="D22" s="11" t="s">
        <v>24</v>
      </c>
      <c r="E22" s="11">
        <v>207.7</v>
      </c>
      <c r="F22" s="21" t="s">
        <v>46</v>
      </c>
      <c r="G22" s="11"/>
      <c r="H22" s="54"/>
      <c r="I22" s="54"/>
      <c r="J22" s="16">
        <f>E22*2160</f>
        <v>448632</v>
      </c>
      <c r="K22" s="16">
        <v>0</v>
      </c>
      <c r="L22" s="16">
        <f t="shared" si="1"/>
        <v>26917.919999999998</v>
      </c>
      <c r="M22" s="16">
        <v>0</v>
      </c>
      <c r="N22" s="16">
        <v>0</v>
      </c>
      <c r="O22" s="56"/>
      <c r="P22" s="16">
        <v>0</v>
      </c>
      <c r="Q22" s="16">
        <f t="shared" si="0"/>
        <v>9600.7248</v>
      </c>
      <c r="R22" s="4"/>
    </row>
    <row r="23" spans="1:20" ht="31.5" x14ac:dyDescent="0.25">
      <c r="A23" s="53"/>
      <c r="B23" s="39"/>
      <c r="C23" s="11" t="s">
        <v>25</v>
      </c>
      <c r="D23" s="11" t="s">
        <v>24</v>
      </c>
      <c r="E23" s="11">
        <v>141.4</v>
      </c>
      <c r="F23" s="21" t="s">
        <v>46</v>
      </c>
      <c r="G23" s="11"/>
      <c r="H23" s="39"/>
      <c r="I23" s="39"/>
      <c r="J23" s="16">
        <f>E23*2200</f>
        <v>311080</v>
      </c>
      <c r="K23" s="16">
        <v>0</v>
      </c>
      <c r="L23" s="16">
        <f t="shared" si="1"/>
        <v>18664.800000000003</v>
      </c>
      <c r="M23" s="16">
        <v>0</v>
      </c>
      <c r="N23" s="16">
        <v>0</v>
      </c>
      <c r="O23" s="57"/>
      <c r="P23" s="16">
        <v>0</v>
      </c>
      <c r="Q23" s="16">
        <f t="shared" si="0"/>
        <v>6657.112000000001</v>
      </c>
      <c r="R23" s="4"/>
    </row>
    <row r="24" spans="1:20" x14ac:dyDescent="0.25">
      <c r="A24" s="17"/>
      <c r="B24" s="22" t="s">
        <v>35</v>
      </c>
      <c r="C24" s="12" t="s">
        <v>27</v>
      </c>
      <c r="D24" s="12" t="s">
        <v>27</v>
      </c>
      <c r="E24" s="12" t="s">
        <v>27</v>
      </c>
      <c r="F24" s="12" t="s">
        <v>27</v>
      </c>
      <c r="G24" s="11"/>
      <c r="H24" s="18">
        <v>4510966.47</v>
      </c>
      <c r="I24" s="23">
        <f>J24+L24+O24+Q24</f>
        <v>4488009.2988</v>
      </c>
      <c r="J24" s="13">
        <f>SUM(J19:J23)</f>
        <v>4216242</v>
      </c>
      <c r="K24" s="13">
        <v>0</v>
      </c>
      <c r="L24" s="13">
        <f>SUM(L19:L23)</f>
        <v>171539.71999999997</v>
      </c>
      <c r="M24" s="13">
        <v>0</v>
      </c>
      <c r="N24" s="13">
        <v>0</v>
      </c>
      <c r="O24" s="23">
        <v>10000</v>
      </c>
      <c r="P24" s="13">
        <v>0</v>
      </c>
      <c r="Q24" s="13">
        <f>SUM(Q19:Q23)</f>
        <v>90227.578799999988</v>
      </c>
    </row>
    <row r="25" spans="1:20" ht="31.5" customHeight="1" x14ac:dyDescent="0.25">
      <c r="A25" s="15">
        <v>3</v>
      </c>
      <c r="B25" s="11" t="s">
        <v>51</v>
      </c>
      <c r="C25" s="11" t="s">
        <v>19</v>
      </c>
      <c r="D25" s="15" t="s">
        <v>32</v>
      </c>
      <c r="E25" s="15">
        <v>234.1</v>
      </c>
      <c r="F25" s="11" t="s">
        <v>20</v>
      </c>
      <c r="G25" s="15"/>
      <c r="H25" s="19">
        <v>719814.16</v>
      </c>
      <c r="I25" s="19">
        <f>J25+K25+L25+M25+N25+O25+P25+Q25</f>
        <v>718836.07200000004</v>
      </c>
      <c r="J25" s="19">
        <v>655480</v>
      </c>
      <c r="K25" s="19">
        <v>0</v>
      </c>
      <c r="L25" s="19">
        <f>J25/100*6</f>
        <v>39328.800000000003</v>
      </c>
      <c r="M25" s="19">
        <v>0</v>
      </c>
      <c r="N25" s="19">
        <v>0</v>
      </c>
      <c r="O25" s="19">
        <v>10000</v>
      </c>
      <c r="P25" s="19">
        <v>0</v>
      </c>
      <c r="Q25" s="19">
        <f t="shared" si="0"/>
        <v>14027.272000000001</v>
      </c>
    </row>
    <row r="26" spans="1:20" ht="25.5" customHeight="1" x14ac:dyDescent="0.25">
      <c r="A26" s="15"/>
      <c r="B26" s="22" t="s">
        <v>36</v>
      </c>
      <c r="C26" s="12" t="s">
        <v>27</v>
      </c>
      <c r="D26" s="12" t="s">
        <v>27</v>
      </c>
      <c r="E26" s="12" t="s">
        <v>27</v>
      </c>
      <c r="F26" s="12" t="s">
        <v>27</v>
      </c>
      <c r="G26" s="15"/>
      <c r="H26" s="24">
        <v>719814.16</v>
      </c>
      <c r="I26" s="24">
        <f>J26+K26+L26+M26+N26+O26+P26+Q26</f>
        <v>718836.07200000004</v>
      </c>
      <c r="J26" s="24">
        <v>655480</v>
      </c>
      <c r="K26" s="24">
        <v>0</v>
      </c>
      <c r="L26" s="24">
        <f>J26/100*6</f>
        <v>39328.800000000003</v>
      </c>
      <c r="M26" s="24">
        <v>0</v>
      </c>
      <c r="N26" s="24">
        <v>0</v>
      </c>
      <c r="O26" s="24">
        <v>10000</v>
      </c>
      <c r="P26" s="24">
        <v>0</v>
      </c>
      <c r="Q26" s="24">
        <f t="shared" ref="Q26" si="2">J26/100*2.14</f>
        <v>14027.272000000001</v>
      </c>
    </row>
    <row r="27" spans="1:20" ht="33" customHeight="1" x14ac:dyDescent="0.25">
      <c r="A27" s="15">
        <v>4</v>
      </c>
      <c r="B27" s="11" t="s">
        <v>52</v>
      </c>
      <c r="C27" s="11" t="s">
        <v>19</v>
      </c>
      <c r="D27" s="15" t="s">
        <v>32</v>
      </c>
      <c r="E27" s="15">
        <v>568.79999999999995</v>
      </c>
      <c r="F27" s="11" t="s">
        <v>20</v>
      </c>
      <c r="G27" s="15"/>
      <c r="H27" s="19">
        <v>1970219.48</v>
      </c>
      <c r="I27" s="19">
        <f t="shared" ref="I27:I45" si="3">J27+K27+L27+M27+N27+O27+P27+Q27</f>
        <v>1686722.496</v>
      </c>
      <c r="J27" s="19">
        <v>1592640</v>
      </c>
      <c r="K27" s="19">
        <v>0</v>
      </c>
      <c r="L27" s="19">
        <v>50000</v>
      </c>
      <c r="M27" s="19">
        <v>0</v>
      </c>
      <c r="N27" s="19">
        <v>0</v>
      </c>
      <c r="O27" s="19">
        <v>10000</v>
      </c>
      <c r="P27" s="19">
        <v>0</v>
      </c>
      <c r="Q27" s="19">
        <f t="shared" si="0"/>
        <v>34082.495999999999</v>
      </c>
    </row>
    <row r="28" spans="1:20" ht="33" customHeight="1" x14ac:dyDescent="0.25">
      <c r="A28" s="25"/>
      <c r="B28" s="22" t="s">
        <v>31</v>
      </c>
      <c r="C28" s="12" t="s">
        <v>27</v>
      </c>
      <c r="D28" s="12" t="s">
        <v>27</v>
      </c>
      <c r="E28" s="12" t="s">
        <v>27</v>
      </c>
      <c r="F28" s="12" t="s">
        <v>27</v>
      </c>
      <c r="G28" s="15"/>
      <c r="H28" s="24">
        <v>1970219.48</v>
      </c>
      <c r="I28" s="24">
        <f t="shared" ref="I28" si="4">J28+K28+L28+M28+N28+O28+P28+Q28</f>
        <v>1686722.496</v>
      </c>
      <c r="J28" s="24">
        <v>1592640</v>
      </c>
      <c r="K28" s="24">
        <v>0</v>
      </c>
      <c r="L28" s="24">
        <v>50000</v>
      </c>
      <c r="M28" s="24">
        <v>0</v>
      </c>
      <c r="N28" s="24">
        <v>0</v>
      </c>
      <c r="O28" s="24">
        <v>10000</v>
      </c>
      <c r="P28" s="24">
        <v>0</v>
      </c>
      <c r="Q28" s="24">
        <f t="shared" ref="Q28" si="5">J28/100*2.14</f>
        <v>34082.495999999999</v>
      </c>
    </row>
    <row r="29" spans="1:20" ht="15.75" customHeight="1" x14ac:dyDescent="0.25">
      <c r="A29" s="36">
        <v>5</v>
      </c>
      <c r="B29" s="38" t="s">
        <v>53</v>
      </c>
      <c r="C29" s="11" t="s">
        <v>21</v>
      </c>
      <c r="D29" s="15" t="s">
        <v>34</v>
      </c>
      <c r="E29" s="15">
        <v>931.4</v>
      </c>
      <c r="F29" s="11" t="s">
        <v>20</v>
      </c>
      <c r="G29" s="15"/>
      <c r="H29" s="33">
        <v>4087376.63</v>
      </c>
      <c r="I29" s="33">
        <f>J29+J30+L29+L30+O29+Q29+Q30</f>
        <v>2920497.6405000002</v>
      </c>
      <c r="J29" s="19">
        <v>2375070</v>
      </c>
      <c r="K29" s="19">
        <v>0</v>
      </c>
      <c r="L29" s="19">
        <v>50000</v>
      </c>
      <c r="M29" s="19">
        <v>0</v>
      </c>
      <c r="N29" s="19">
        <v>0</v>
      </c>
      <c r="O29" s="33">
        <v>10000</v>
      </c>
      <c r="P29" s="19">
        <v>0</v>
      </c>
      <c r="Q29" s="19">
        <f t="shared" si="0"/>
        <v>50826.498000000007</v>
      </c>
    </row>
    <row r="30" spans="1:20" ht="50.25" x14ac:dyDescent="0.25">
      <c r="A30" s="37"/>
      <c r="B30" s="39"/>
      <c r="C30" s="11" t="s">
        <v>22</v>
      </c>
      <c r="D30" s="11" t="s">
        <v>33</v>
      </c>
      <c r="E30" s="15">
        <v>1607.55</v>
      </c>
      <c r="F30" s="11" t="s">
        <v>20</v>
      </c>
      <c r="G30" s="15"/>
      <c r="H30" s="35"/>
      <c r="I30" s="35"/>
      <c r="J30" s="19">
        <f>E30*250</f>
        <v>401887.5</v>
      </c>
      <c r="K30" s="19">
        <v>0</v>
      </c>
      <c r="L30" s="19">
        <f>J30/100*6</f>
        <v>24113.25</v>
      </c>
      <c r="M30" s="19">
        <v>0</v>
      </c>
      <c r="N30" s="19">
        <v>0</v>
      </c>
      <c r="O30" s="35"/>
      <c r="P30" s="19">
        <v>0</v>
      </c>
      <c r="Q30" s="19">
        <f t="shared" si="0"/>
        <v>8600.3924999999999</v>
      </c>
    </row>
    <row r="31" spans="1:20" x14ac:dyDescent="0.25">
      <c r="A31" s="20"/>
      <c r="B31" s="22" t="s">
        <v>37</v>
      </c>
      <c r="C31" s="12" t="s">
        <v>27</v>
      </c>
      <c r="D31" s="12" t="s">
        <v>27</v>
      </c>
      <c r="E31" s="12" t="s">
        <v>27</v>
      </c>
      <c r="F31" s="12" t="s">
        <v>27</v>
      </c>
      <c r="G31" s="15"/>
      <c r="H31" s="26">
        <v>4087376.63</v>
      </c>
      <c r="I31" s="26">
        <v>2920497.64</v>
      </c>
      <c r="J31" s="24">
        <f>SUM(J29:J30)</f>
        <v>2776957.5</v>
      </c>
      <c r="K31" s="24">
        <v>0</v>
      </c>
      <c r="L31" s="24">
        <f>SUM(L29:L30)</f>
        <v>74113.25</v>
      </c>
      <c r="M31" s="24">
        <v>0</v>
      </c>
      <c r="N31" s="24">
        <v>0</v>
      </c>
      <c r="O31" s="24">
        <v>10000</v>
      </c>
      <c r="P31" s="24">
        <v>0</v>
      </c>
      <c r="Q31" s="24">
        <f>SUM(Q29:Q30)</f>
        <v>59426.890500000009</v>
      </c>
    </row>
    <row r="32" spans="1:20" ht="47.25" x14ac:dyDescent="0.25">
      <c r="A32" s="15">
        <v>6</v>
      </c>
      <c r="B32" s="11" t="s">
        <v>54</v>
      </c>
      <c r="C32" s="11" t="s">
        <v>19</v>
      </c>
      <c r="D32" s="15" t="s">
        <v>34</v>
      </c>
      <c r="E32" s="15">
        <v>340</v>
      </c>
      <c r="F32" s="11" t="s">
        <v>20</v>
      </c>
      <c r="G32" s="15"/>
      <c r="H32" s="19">
        <v>1238485.3400000001</v>
      </c>
      <c r="I32" s="19">
        <f t="shared" si="3"/>
        <v>1032372.8</v>
      </c>
      <c r="J32" s="19">
        <v>952000</v>
      </c>
      <c r="K32" s="19">
        <v>0</v>
      </c>
      <c r="L32" s="19">
        <v>50000</v>
      </c>
      <c r="M32" s="19">
        <v>0</v>
      </c>
      <c r="N32" s="19">
        <v>0</v>
      </c>
      <c r="O32" s="19">
        <v>10000</v>
      </c>
      <c r="P32" s="19">
        <v>0</v>
      </c>
      <c r="Q32" s="19">
        <f t="shared" si="0"/>
        <v>20372.800000000003</v>
      </c>
    </row>
    <row r="33" spans="1:17" x14ac:dyDescent="0.25">
      <c r="A33" s="15"/>
      <c r="B33" s="22" t="s">
        <v>38</v>
      </c>
      <c r="C33" s="12" t="s">
        <v>27</v>
      </c>
      <c r="D33" s="12" t="s">
        <v>27</v>
      </c>
      <c r="E33" s="12" t="s">
        <v>27</v>
      </c>
      <c r="F33" s="12" t="s">
        <v>27</v>
      </c>
      <c r="G33" s="15"/>
      <c r="H33" s="24">
        <v>1238485.3400000001</v>
      </c>
      <c r="I33" s="24">
        <f t="shared" ref="I33" si="6">J33+K33+L33+M33+N33+O33+P33+Q33</f>
        <v>1032372.8</v>
      </c>
      <c r="J33" s="24">
        <v>952000</v>
      </c>
      <c r="K33" s="24">
        <v>0</v>
      </c>
      <c r="L33" s="24">
        <v>50000</v>
      </c>
      <c r="M33" s="24">
        <v>0</v>
      </c>
      <c r="N33" s="24">
        <v>0</v>
      </c>
      <c r="O33" s="24">
        <v>10000</v>
      </c>
      <c r="P33" s="24">
        <v>0</v>
      </c>
      <c r="Q33" s="24">
        <f t="shared" ref="Q33" si="7">J33/100*2.14</f>
        <v>20372.800000000003</v>
      </c>
    </row>
    <row r="34" spans="1:17" ht="47.25" x14ac:dyDescent="0.25">
      <c r="A34" s="15">
        <v>7</v>
      </c>
      <c r="B34" s="11" t="s">
        <v>55</v>
      </c>
      <c r="C34" s="11" t="s">
        <v>19</v>
      </c>
      <c r="D34" s="15" t="s">
        <v>34</v>
      </c>
      <c r="E34" s="15">
        <v>476.6</v>
      </c>
      <c r="F34" s="11" t="s">
        <v>20</v>
      </c>
      <c r="G34" s="15"/>
      <c r="H34" s="19">
        <v>1985333.09</v>
      </c>
      <c r="I34" s="19">
        <f t="shared" si="3"/>
        <v>1423037.872</v>
      </c>
      <c r="J34" s="19">
        <v>1334480</v>
      </c>
      <c r="K34" s="19">
        <v>0</v>
      </c>
      <c r="L34" s="19">
        <v>50000</v>
      </c>
      <c r="M34" s="19">
        <v>0</v>
      </c>
      <c r="N34" s="19">
        <v>0</v>
      </c>
      <c r="O34" s="19">
        <v>10000</v>
      </c>
      <c r="P34" s="19">
        <v>0</v>
      </c>
      <c r="Q34" s="19">
        <f t="shared" si="0"/>
        <v>28557.871999999999</v>
      </c>
    </row>
    <row r="35" spans="1:17" x14ac:dyDescent="0.25">
      <c r="A35" s="25"/>
      <c r="B35" s="22" t="s">
        <v>39</v>
      </c>
      <c r="C35" s="12" t="s">
        <v>27</v>
      </c>
      <c r="D35" s="12" t="s">
        <v>27</v>
      </c>
      <c r="E35" s="12" t="s">
        <v>27</v>
      </c>
      <c r="F35" s="12" t="s">
        <v>27</v>
      </c>
      <c r="G35" s="15"/>
      <c r="H35" s="24">
        <v>1985333.09</v>
      </c>
      <c r="I35" s="24">
        <f t="shared" ref="I35" si="8">J35+K35+L35+M35+N35+O35+P35+Q35</f>
        <v>1423037.872</v>
      </c>
      <c r="J35" s="24">
        <v>1334480</v>
      </c>
      <c r="K35" s="24">
        <v>0</v>
      </c>
      <c r="L35" s="24">
        <v>50000</v>
      </c>
      <c r="M35" s="24">
        <v>0</v>
      </c>
      <c r="N35" s="24">
        <v>0</v>
      </c>
      <c r="O35" s="24">
        <v>10000</v>
      </c>
      <c r="P35" s="24">
        <v>0</v>
      </c>
      <c r="Q35" s="24">
        <f t="shared" ref="Q35" si="9">J35/100*2.14</f>
        <v>28557.871999999999</v>
      </c>
    </row>
    <row r="36" spans="1:17" ht="15.75" customHeight="1" x14ac:dyDescent="0.25">
      <c r="A36" s="36">
        <v>8</v>
      </c>
      <c r="B36" s="38" t="s">
        <v>56</v>
      </c>
      <c r="C36" s="11" t="s">
        <v>21</v>
      </c>
      <c r="D36" s="15" t="s">
        <v>34</v>
      </c>
      <c r="E36" s="15">
        <v>623.86</v>
      </c>
      <c r="F36" s="11" t="s">
        <v>20</v>
      </c>
      <c r="G36" s="15"/>
      <c r="H36" s="33">
        <v>3448849.02</v>
      </c>
      <c r="I36" s="33">
        <f>J36+J37+L36+L37+O36+Q36+Q37</f>
        <v>1961563.2301999999</v>
      </c>
      <c r="J36" s="19">
        <v>1590843</v>
      </c>
      <c r="K36" s="19">
        <v>0</v>
      </c>
      <c r="L36" s="19">
        <v>50000</v>
      </c>
      <c r="M36" s="19">
        <v>0</v>
      </c>
      <c r="N36" s="19">
        <v>0</v>
      </c>
      <c r="O36" s="33">
        <v>10000</v>
      </c>
      <c r="P36" s="19">
        <v>0</v>
      </c>
      <c r="Q36" s="19">
        <f t="shared" si="0"/>
        <v>34044.040200000003</v>
      </c>
    </row>
    <row r="37" spans="1:17" ht="50.25" x14ac:dyDescent="0.25">
      <c r="A37" s="37"/>
      <c r="B37" s="39"/>
      <c r="C37" s="11" t="s">
        <v>22</v>
      </c>
      <c r="D37" s="11" t="s">
        <v>33</v>
      </c>
      <c r="E37" s="15">
        <v>1023.4</v>
      </c>
      <c r="F37" s="11" t="s">
        <v>20</v>
      </c>
      <c r="G37" s="15"/>
      <c r="H37" s="35"/>
      <c r="I37" s="35"/>
      <c r="J37" s="19">
        <f>E37*250</f>
        <v>255850</v>
      </c>
      <c r="K37" s="19">
        <v>0</v>
      </c>
      <c r="L37" s="19">
        <f>J37/100*6</f>
        <v>15351</v>
      </c>
      <c r="M37" s="19">
        <v>0</v>
      </c>
      <c r="N37" s="19">
        <v>0</v>
      </c>
      <c r="O37" s="35"/>
      <c r="P37" s="19">
        <v>0</v>
      </c>
      <c r="Q37" s="19">
        <f t="shared" si="0"/>
        <v>5475.1900000000005</v>
      </c>
    </row>
    <row r="38" spans="1:17" x14ac:dyDescent="0.25">
      <c r="A38" s="27"/>
      <c r="B38" s="22" t="s">
        <v>40</v>
      </c>
      <c r="C38" s="12" t="s">
        <v>27</v>
      </c>
      <c r="D38" s="12" t="s">
        <v>27</v>
      </c>
      <c r="E38" s="12" t="s">
        <v>27</v>
      </c>
      <c r="F38" s="12" t="s">
        <v>27</v>
      </c>
      <c r="G38" s="15"/>
      <c r="H38" s="28">
        <v>3448849.02</v>
      </c>
      <c r="I38" s="28">
        <f>J38+L38+O38+Q38</f>
        <v>1961563.2302000001</v>
      </c>
      <c r="J38" s="24">
        <f>SUM(J36:J37)</f>
        <v>1846693</v>
      </c>
      <c r="K38" s="24">
        <v>0</v>
      </c>
      <c r="L38" s="24">
        <f>SUM(L36:L37)</f>
        <v>65351</v>
      </c>
      <c r="M38" s="24">
        <v>0</v>
      </c>
      <c r="N38" s="24">
        <v>0</v>
      </c>
      <c r="O38" s="24">
        <f>SUM(O36:O37)</f>
        <v>10000</v>
      </c>
      <c r="P38" s="24">
        <v>0</v>
      </c>
      <c r="Q38" s="24">
        <f>SUM(Q36:Q37)</f>
        <v>39519.230200000005</v>
      </c>
    </row>
    <row r="39" spans="1:17" ht="15.75" customHeight="1" x14ac:dyDescent="0.25">
      <c r="A39" s="36">
        <v>9</v>
      </c>
      <c r="B39" s="38" t="s">
        <v>57</v>
      </c>
      <c r="C39" s="11" t="s">
        <v>19</v>
      </c>
      <c r="D39" s="15" t="s">
        <v>34</v>
      </c>
      <c r="E39" s="15">
        <v>485.7</v>
      </c>
      <c r="F39" s="21" t="s">
        <v>46</v>
      </c>
      <c r="G39" s="15"/>
      <c r="H39" s="33">
        <v>2281595.29</v>
      </c>
      <c r="I39" s="33">
        <f>J39+J40+L39+L40+O39+Q39+Q40</f>
        <v>1961313.3359999999</v>
      </c>
      <c r="J39" s="19">
        <f>E39*1200</f>
        <v>582840</v>
      </c>
      <c r="K39" s="19">
        <v>0</v>
      </c>
      <c r="L39" s="19">
        <f>J39/100*6</f>
        <v>34970.399999999994</v>
      </c>
      <c r="M39" s="19">
        <v>0</v>
      </c>
      <c r="N39" s="19">
        <v>0</v>
      </c>
      <c r="O39" s="33">
        <v>10000</v>
      </c>
      <c r="P39" s="19">
        <v>0</v>
      </c>
      <c r="Q39" s="19">
        <f t="shared" si="0"/>
        <v>12472.776</v>
      </c>
    </row>
    <row r="40" spans="1:17" ht="33.75" customHeight="1" x14ac:dyDescent="0.25">
      <c r="A40" s="37"/>
      <c r="B40" s="39"/>
      <c r="C40" s="11" t="s">
        <v>21</v>
      </c>
      <c r="D40" s="15" t="s">
        <v>34</v>
      </c>
      <c r="E40" s="15">
        <v>488</v>
      </c>
      <c r="F40" s="21" t="s">
        <v>46</v>
      </c>
      <c r="G40" s="15"/>
      <c r="H40" s="35"/>
      <c r="I40" s="35"/>
      <c r="J40" s="19">
        <f>E40*2550</f>
        <v>1244400</v>
      </c>
      <c r="K40" s="19">
        <v>0</v>
      </c>
      <c r="L40" s="19">
        <v>50000</v>
      </c>
      <c r="M40" s="19">
        <v>0</v>
      </c>
      <c r="N40" s="19">
        <v>0</v>
      </c>
      <c r="O40" s="35"/>
      <c r="P40" s="19">
        <v>0</v>
      </c>
      <c r="Q40" s="19">
        <f t="shared" si="0"/>
        <v>26630.16</v>
      </c>
    </row>
    <row r="41" spans="1:17" ht="33.75" customHeight="1" x14ac:dyDescent="0.25">
      <c r="A41" s="27"/>
      <c r="B41" s="22" t="s">
        <v>41</v>
      </c>
      <c r="C41" s="12" t="s">
        <v>27</v>
      </c>
      <c r="D41" s="12" t="s">
        <v>27</v>
      </c>
      <c r="E41" s="12" t="s">
        <v>27</v>
      </c>
      <c r="F41" s="12" t="s">
        <v>27</v>
      </c>
      <c r="G41" s="15"/>
      <c r="H41" s="28">
        <v>2281595.29</v>
      </c>
      <c r="I41" s="28">
        <f>J41+L41+O41+Q41</f>
        <v>1961313.3359999999</v>
      </c>
      <c r="J41" s="24">
        <f>SUM(J39:J40)</f>
        <v>1827240</v>
      </c>
      <c r="K41" s="24">
        <v>0</v>
      </c>
      <c r="L41" s="24">
        <f>SUM(L39:L40)</f>
        <v>84970.4</v>
      </c>
      <c r="M41" s="24">
        <v>0</v>
      </c>
      <c r="N41" s="24">
        <v>0</v>
      </c>
      <c r="O41" s="24">
        <f>SUM(O39:O40)</f>
        <v>10000</v>
      </c>
      <c r="P41" s="24">
        <v>0</v>
      </c>
      <c r="Q41" s="24">
        <f>SUM(Q39:Q40)</f>
        <v>39102.936000000002</v>
      </c>
    </row>
    <row r="42" spans="1:17" ht="15.75" customHeight="1" x14ac:dyDescent="0.25">
      <c r="A42" s="36">
        <v>10</v>
      </c>
      <c r="B42" s="40" t="s">
        <v>58</v>
      </c>
      <c r="C42" s="11" t="s">
        <v>19</v>
      </c>
      <c r="D42" s="15" t="s">
        <v>34</v>
      </c>
      <c r="E42" s="15">
        <v>507</v>
      </c>
      <c r="F42" s="21" t="s">
        <v>46</v>
      </c>
      <c r="G42" s="15"/>
      <c r="H42" s="33">
        <v>1926429.17</v>
      </c>
      <c r="I42" s="33">
        <f>J42+J43+L42+L43+O42+Q42+Q43</f>
        <v>1709822.16</v>
      </c>
      <c r="J42" s="19">
        <f>E42*2800</f>
        <v>1419600</v>
      </c>
      <c r="K42" s="19">
        <v>0</v>
      </c>
      <c r="L42" s="19">
        <v>50000</v>
      </c>
      <c r="M42" s="19">
        <v>0</v>
      </c>
      <c r="N42" s="19">
        <v>0</v>
      </c>
      <c r="O42" s="33">
        <v>10000</v>
      </c>
      <c r="P42" s="19">
        <v>0</v>
      </c>
      <c r="Q42" s="19">
        <f>J42/100*2.14</f>
        <v>30379.440000000002</v>
      </c>
    </row>
    <row r="43" spans="1:17" ht="30" customHeight="1" x14ac:dyDescent="0.25">
      <c r="A43" s="37"/>
      <c r="B43" s="41"/>
      <c r="C43" s="11" t="s">
        <v>25</v>
      </c>
      <c r="D43" s="11" t="s">
        <v>24</v>
      </c>
      <c r="E43" s="15">
        <v>84</v>
      </c>
      <c r="F43" s="21" t="s">
        <v>46</v>
      </c>
      <c r="G43" s="15"/>
      <c r="H43" s="35"/>
      <c r="I43" s="35"/>
      <c r="J43" s="19">
        <f>E43*2200</f>
        <v>184800</v>
      </c>
      <c r="K43" s="19">
        <v>0</v>
      </c>
      <c r="L43" s="19">
        <f>J43/100*6</f>
        <v>11088</v>
      </c>
      <c r="M43" s="19">
        <v>0</v>
      </c>
      <c r="N43" s="19">
        <v>0</v>
      </c>
      <c r="O43" s="35"/>
      <c r="P43" s="19">
        <v>0</v>
      </c>
      <c r="Q43" s="19">
        <f>J43/100*2.14</f>
        <v>3954.7200000000003</v>
      </c>
    </row>
    <row r="44" spans="1:17" ht="30" customHeight="1" x14ac:dyDescent="0.25">
      <c r="A44" s="20"/>
      <c r="B44" s="22" t="s">
        <v>42</v>
      </c>
      <c r="C44" s="12" t="s">
        <v>27</v>
      </c>
      <c r="D44" s="12" t="s">
        <v>27</v>
      </c>
      <c r="E44" s="12" t="s">
        <v>27</v>
      </c>
      <c r="F44" s="12" t="s">
        <v>27</v>
      </c>
      <c r="G44" s="15"/>
      <c r="H44" s="26">
        <v>1926429.17</v>
      </c>
      <c r="I44" s="26">
        <f>J44+L44+O44+Q44</f>
        <v>1709822.16</v>
      </c>
      <c r="J44" s="24">
        <f>SUM(J42:J43)</f>
        <v>1604400</v>
      </c>
      <c r="K44" s="24">
        <v>0</v>
      </c>
      <c r="L44" s="24">
        <f>SUM(L42:L43)</f>
        <v>61088</v>
      </c>
      <c r="M44" s="24">
        <v>0</v>
      </c>
      <c r="N44" s="24">
        <v>0</v>
      </c>
      <c r="O44" s="24">
        <v>10000</v>
      </c>
      <c r="P44" s="24">
        <v>0</v>
      </c>
      <c r="Q44" s="24">
        <f>SUM(Q42:Q43)</f>
        <v>34334.160000000003</v>
      </c>
    </row>
    <row r="45" spans="1:17" ht="47.25" customHeight="1" x14ac:dyDescent="0.25">
      <c r="A45" s="15">
        <v>11</v>
      </c>
      <c r="B45" s="11" t="s">
        <v>59</v>
      </c>
      <c r="C45" s="11" t="s">
        <v>19</v>
      </c>
      <c r="D45" s="15" t="s">
        <v>34</v>
      </c>
      <c r="E45" s="15">
        <v>351.3</v>
      </c>
      <c r="F45" s="11" t="s">
        <v>20</v>
      </c>
      <c r="G45" s="15"/>
      <c r="H45" s="19">
        <v>884498.74</v>
      </c>
      <c r="I45" s="19">
        <f t="shared" si="3"/>
        <v>465874.984</v>
      </c>
      <c r="J45" s="19">
        <v>421560</v>
      </c>
      <c r="K45" s="19">
        <v>0</v>
      </c>
      <c r="L45" s="19">
        <f>J45/100*6</f>
        <v>25293.600000000002</v>
      </c>
      <c r="M45" s="19">
        <v>0</v>
      </c>
      <c r="N45" s="19">
        <v>0</v>
      </c>
      <c r="O45" s="19">
        <v>10000</v>
      </c>
      <c r="P45" s="19">
        <v>0</v>
      </c>
      <c r="Q45" s="19">
        <f t="shared" si="0"/>
        <v>9021.3840000000018</v>
      </c>
    </row>
    <row r="46" spans="1:17" ht="30" customHeight="1" x14ac:dyDescent="0.25">
      <c r="A46" s="25"/>
      <c r="B46" s="22" t="s">
        <v>43</v>
      </c>
      <c r="C46" s="12" t="s">
        <v>27</v>
      </c>
      <c r="D46" s="12" t="s">
        <v>27</v>
      </c>
      <c r="E46" s="12" t="s">
        <v>27</v>
      </c>
      <c r="F46" s="12" t="s">
        <v>27</v>
      </c>
      <c r="G46" s="15"/>
      <c r="H46" s="24">
        <v>884498.74</v>
      </c>
      <c r="I46" s="24">
        <f t="shared" ref="I46" si="10">J46+K46+L46+M46+N46+O46+P46+Q46</f>
        <v>465874.984</v>
      </c>
      <c r="J46" s="24">
        <v>421560</v>
      </c>
      <c r="K46" s="24">
        <v>0</v>
      </c>
      <c r="L46" s="24">
        <f>J46/100*6</f>
        <v>25293.600000000002</v>
      </c>
      <c r="M46" s="24">
        <v>0</v>
      </c>
      <c r="N46" s="24">
        <v>0</v>
      </c>
      <c r="O46" s="24">
        <v>10000</v>
      </c>
      <c r="P46" s="24">
        <v>0</v>
      </c>
      <c r="Q46" s="24">
        <f t="shared" ref="Q46" si="11">J46/100*2.14</f>
        <v>9021.3840000000018</v>
      </c>
    </row>
    <row r="47" spans="1:17" ht="15.75" customHeight="1" x14ac:dyDescent="0.25">
      <c r="A47" s="36">
        <v>12</v>
      </c>
      <c r="B47" s="38" t="s">
        <v>60</v>
      </c>
      <c r="C47" s="11" t="s">
        <v>19</v>
      </c>
      <c r="D47" s="15" t="s">
        <v>34</v>
      </c>
      <c r="E47" s="15">
        <v>523.5</v>
      </c>
      <c r="F47" s="21" t="s">
        <v>46</v>
      </c>
      <c r="G47" s="15"/>
      <c r="H47" s="33">
        <v>2659256.5499999998</v>
      </c>
      <c r="I47" s="33">
        <f>J47+J48+L47+L48+O47+Q47+Q48</f>
        <v>2003658.5550000002</v>
      </c>
      <c r="J47" s="19">
        <f>E47*2650</f>
        <v>1387275</v>
      </c>
      <c r="K47" s="19">
        <v>0</v>
      </c>
      <c r="L47" s="19">
        <v>50000</v>
      </c>
      <c r="M47" s="19">
        <v>0</v>
      </c>
      <c r="N47" s="19">
        <v>0</v>
      </c>
      <c r="O47" s="33">
        <v>10000</v>
      </c>
      <c r="P47" s="19">
        <v>0</v>
      </c>
      <c r="Q47" s="19">
        <f>J47/100*2.14</f>
        <v>29687.685000000001</v>
      </c>
    </row>
    <row r="48" spans="1:17" ht="36" customHeight="1" x14ac:dyDescent="0.25">
      <c r="A48" s="37"/>
      <c r="B48" s="39"/>
      <c r="C48" s="11" t="s">
        <v>21</v>
      </c>
      <c r="D48" s="15" t="s">
        <v>34</v>
      </c>
      <c r="E48" s="15">
        <v>191</v>
      </c>
      <c r="F48" s="21" t="s">
        <v>46</v>
      </c>
      <c r="G48" s="15"/>
      <c r="H48" s="35"/>
      <c r="I48" s="35"/>
      <c r="J48" s="19">
        <f>E48*2550</f>
        <v>487050</v>
      </c>
      <c r="K48" s="19">
        <v>0</v>
      </c>
      <c r="L48" s="19">
        <f>J48/100*6</f>
        <v>29223</v>
      </c>
      <c r="M48" s="19">
        <v>0</v>
      </c>
      <c r="N48" s="19">
        <v>0</v>
      </c>
      <c r="O48" s="35"/>
      <c r="P48" s="19">
        <v>0</v>
      </c>
      <c r="Q48" s="19">
        <f>J48/100*2.14</f>
        <v>10422.870000000001</v>
      </c>
    </row>
    <row r="49" spans="1:17" ht="32.25" customHeight="1" x14ac:dyDescent="0.25">
      <c r="A49" s="20"/>
      <c r="B49" s="22" t="s">
        <v>44</v>
      </c>
      <c r="C49" s="12" t="s">
        <v>27</v>
      </c>
      <c r="D49" s="12" t="s">
        <v>27</v>
      </c>
      <c r="E49" s="12" t="s">
        <v>27</v>
      </c>
      <c r="F49" s="12" t="s">
        <v>27</v>
      </c>
      <c r="G49" s="15"/>
      <c r="H49" s="28">
        <v>2659256.5499999998</v>
      </c>
      <c r="I49" s="28">
        <f>J49+L49+O49+Q49</f>
        <v>2003658.5549999999</v>
      </c>
      <c r="J49" s="24">
        <f>SUM(J47:J48)</f>
        <v>1874325</v>
      </c>
      <c r="K49" s="24">
        <v>0</v>
      </c>
      <c r="L49" s="24">
        <f>SUM(L47:L48)</f>
        <v>79223</v>
      </c>
      <c r="M49" s="24">
        <v>0</v>
      </c>
      <c r="N49" s="24">
        <v>0</v>
      </c>
      <c r="O49" s="24">
        <f>SUM(O47:O48)</f>
        <v>10000</v>
      </c>
      <c r="P49" s="24">
        <v>0</v>
      </c>
      <c r="Q49" s="24">
        <f>SUM(Q47:Q48)</f>
        <v>40110.555</v>
      </c>
    </row>
    <row r="50" spans="1:17" ht="48.75" customHeight="1" x14ac:dyDescent="0.25">
      <c r="A50" s="31">
        <v>13</v>
      </c>
      <c r="B50" s="32" t="s">
        <v>61</v>
      </c>
      <c r="C50" s="11" t="s">
        <v>22</v>
      </c>
      <c r="D50" s="11" t="s">
        <v>33</v>
      </c>
      <c r="E50" s="15">
        <v>5980</v>
      </c>
      <c r="F50" s="11" t="s">
        <v>20</v>
      </c>
      <c r="G50" s="15"/>
      <c r="H50" s="33">
        <v>10954691.560000001</v>
      </c>
      <c r="I50" s="33">
        <f>J50+J51+J52+J53+L50+L51+L52+L53+O50+Q50+Q51+Q52+Q53</f>
        <v>9088106.8544000015</v>
      </c>
      <c r="J50" s="19">
        <v>1495000</v>
      </c>
      <c r="K50" s="19">
        <v>0</v>
      </c>
      <c r="L50" s="19">
        <v>50000</v>
      </c>
      <c r="M50" s="19">
        <v>0</v>
      </c>
      <c r="N50" s="19">
        <v>0</v>
      </c>
      <c r="O50" s="33">
        <v>10000</v>
      </c>
      <c r="P50" s="19">
        <v>0</v>
      </c>
      <c r="Q50" s="19">
        <f t="shared" si="0"/>
        <v>31993.000000000004</v>
      </c>
    </row>
    <row r="51" spans="1:17" ht="30.75" customHeight="1" x14ac:dyDescent="0.25">
      <c r="A51" s="31"/>
      <c r="B51" s="32"/>
      <c r="C51" s="11" t="s">
        <v>23</v>
      </c>
      <c r="D51" s="11" t="s">
        <v>24</v>
      </c>
      <c r="E51" s="15">
        <v>1234.0999999999999</v>
      </c>
      <c r="F51" s="11" t="s">
        <v>20</v>
      </c>
      <c r="G51" s="15"/>
      <c r="H51" s="34"/>
      <c r="I51" s="34"/>
      <c r="J51" s="15">
        <f>E51*2160</f>
        <v>2665656</v>
      </c>
      <c r="K51" s="19">
        <v>0</v>
      </c>
      <c r="L51" s="19">
        <v>50000</v>
      </c>
      <c r="M51" s="19">
        <v>0</v>
      </c>
      <c r="N51" s="19">
        <v>0</v>
      </c>
      <c r="O51" s="34"/>
      <c r="P51" s="19">
        <v>0</v>
      </c>
      <c r="Q51" s="19">
        <f t="shared" si="0"/>
        <v>57045.038400000005</v>
      </c>
    </row>
    <row r="52" spans="1:17" ht="37.5" customHeight="1" x14ac:dyDescent="0.25">
      <c r="A52" s="31"/>
      <c r="B52" s="32"/>
      <c r="C52" s="11" t="s">
        <v>25</v>
      </c>
      <c r="D52" s="11" t="s">
        <v>24</v>
      </c>
      <c r="E52" s="15">
        <v>943.2</v>
      </c>
      <c r="F52" s="11" t="s">
        <v>20</v>
      </c>
      <c r="G52" s="15"/>
      <c r="H52" s="34"/>
      <c r="I52" s="34"/>
      <c r="J52" s="15">
        <f>E52*2200</f>
        <v>2075040</v>
      </c>
      <c r="K52" s="19">
        <v>0</v>
      </c>
      <c r="L52" s="19">
        <v>50000</v>
      </c>
      <c r="M52" s="19">
        <v>0</v>
      </c>
      <c r="N52" s="19">
        <v>0</v>
      </c>
      <c r="O52" s="34"/>
      <c r="P52" s="19">
        <v>0</v>
      </c>
      <c r="Q52" s="19">
        <f t="shared" si="0"/>
        <v>44405.856000000007</v>
      </c>
    </row>
    <row r="53" spans="1:17" ht="33" customHeight="1" x14ac:dyDescent="0.25">
      <c r="A53" s="31"/>
      <c r="B53" s="32"/>
      <c r="C53" s="11" t="s">
        <v>26</v>
      </c>
      <c r="D53" s="11" t="s">
        <v>24</v>
      </c>
      <c r="E53" s="15">
        <v>1068</v>
      </c>
      <c r="F53" s="11" t="s">
        <v>20</v>
      </c>
      <c r="G53" s="15"/>
      <c r="H53" s="35"/>
      <c r="I53" s="35"/>
      <c r="J53" s="15">
        <f>E53*2300</f>
        <v>2456400</v>
      </c>
      <c r="K53" s="19">
        <v>0</v>
      </c>
      <c r="L53" s="19">
        <v>50000</v>
      </c>
      <c r="M53" s="19">
        <v>0</v>
      </c>
      <c r="N53" s="19">
        <v>0</v>
      </c>
      <c r="O53" s="35"/>
      <c r="P53" s="19">
        <v>0</v>
      </c>
      <c r="Q53" s="19">
        <f t="shared" si="0"/>
        <v>52566.960000000006</v>
      </c>
    </row>
    <row r="54" spans="1:17" ht="33" customHeight="1" x14ac:dyDescent="0.25">
      <c r="A54" s="15"/>
      <c r="B54" s="22" t="s">
        <v>45</v>
      </c>
      <c r="C54" s="12" t="s">
        <v>27</v>
      </c>
      <c r="D54" s="12" t="s">
        <v>27</v>
      </c>
      <c r="E54" s="12" t="s">
        <v>27</v>
      </c>
      <c r="F54" s="12" t="s">
        <v>27</v>
      </c>
      <c r="G54" s="15"/>
      <c r="H54" s="26">
        <v>10954691.560000001</v>
      </c>
      <c r="I54" s="26">
        <f>J54+L54+O54+Q54</f>
        <v>9088106.8543999996</v>
      </c>
      <c r="J54" s="24">
        <f>SUM(J50:J53)</f>
        <v>8692096</v>
      </c>
      <c r="K54" s="24">
        <v>0</v>
      </c>
      <c r="L54" s="24">
        <f>SUM(L50:L53)</f>
        <v>200000</v>
      </c>
      <c r="M54" s="24">
        <v>0</v>
      </c>
      <c r="N54" s="24">
        <v>0</v>
      </c>
      <c r="O54" s="24">
        <f>SUM(O50:O53)</f>
        <v>10000</v>
      </c>
      <c r="P54" s="24">
        <v>0</v>
      </c>
      <c r="Q54" s="24">
        <f>SUM(Q50:Q53)</f>
        <v>186010.85440000001</v>
      </c>
    </row>
    <row r="55" spans="1:17" ht="15.75" customHeight="1" x14ac:dyDescent="0.3">
      <c r="A55" s="42" t="s">
        <v>62</v>
      </c>
      <c r="B55" s="42"/>
      <c r="C55" s="42"/>
      <c r="D55" s="42"/>
      <c r="E55" s="42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8.75" x14ac:dyDescent="0.3">
      <c r="A56" s="42"/>
      <c r="B56" s="42"/>
      <c r="C56" s="42"/>
      <c r="D56" s="42"/>
      <c r="E56" s="42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3">
      <c r="A57" s="42"/>
      <c r="B57" s="42"/>
      <c r="C57" s="42"/>
      <c r="D57" s="42"/>
      <c r="E57" s="42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31.5" customHeight="1" x14ac:dyDescent="0.3">
      <c r="A58" s="42"/>
      <c r="B58" s="42"/>
      <c r="C58" s="42"/>
      <c r="D58" s="42"/>
      <c r="E58" s="42"/>
      <c r="F58" s="6"/>
      <c r="G58" s="5"/>
      <c r="H58" s="5"/>
      <c r="I58" s="5"/>
      <c r="J58" s="5"/>
      <c r="K58" s="5"/>
      <c r="L58" s="5"/>
      <c r="M58" s="5"/>
      <c r="N58" s="5"/>
      <c r="O58" s="43" t="s">
        <v>63</v>
      </c>
      <c r="P58" s="43"/>
      <c r="Q58" s="43"/>
    </row>
    <row r="59" spans="1:17" ht="18.75" x14ac:dyDescent="0.3">
      <c r="A59" s="5"/>
      <c r="B59" s="6"/>
      <c r="C59" s="7"/>
      <c r="D59" s="5"/>
      <c r="E59" s="5"/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</sheetData>
  <mergeCells count="52">
    <mergeCell ref="A29:A30"/>
    <mergeCell ref="B29:B30"/>
    <mergeCell ref="H29:H30"/>
    <mergeCell ref="I29:I30"/>
    <mergeCell ref="O29:O30"/>
    <mergeCell ref="A15:A17"/>
    <mergeCell ref="L2:Q2"/>
    <mergeCell ref="H15:H17"/>
    <mergeCell ref="I15:I17"/>
    <mergeCell ref="O15:O17"/>
    <mergeCell ref="B15:B17"/>
    <mergeCell ref="A55:E58"/>
    <mergeCell ref="O58:Q58"/>
    <mergeCell ref="A14:B14"/>
    <mergeCell ref="A3:Q3"/>
    <mergeCell ref="A4:Q4"/>
    <mergeCell ref="A6:A11"/>
    <mergeCell ref="B6:B11"/>
    <mergeCell ref="C6:G10"/>
    <mergeCell ref="H6:H11"/>
    <mergeCell ref="I6:I11"/>
    <mergeCell ref="J6:Q10"/>
    <mergeCell ref="A19:A23"/>
    <mergeCell ref="B19:B23"/>
    <mergeCell ref="H19:H23"/>
    <mergeCell ref="I19:I23"/>
    <mergeCell ref="O19:O23"/>
    <mergeCell ref="O36:O37"/>
    <mergeCell ref="A42:A43"/>
    <mergeCell ref="B42:B43"/>
    <mergeCell ref="H42:H43"/>
    <mergeCell ref="I42:I43"/>
    <mergeCell ref="O42:O43"/>
    <mergeCell ref="A39:A40"/>
    <mergeCell ref="A36:A37"/>
    <mergeCell ref="B36:B37"/>
    <mergeCell ref="H36:H37"/>
    <mergeCell ref="I36:I37"/>
    <mergeCell ref="B39:B40"/>
    <mergeCell ref="H39:H40"/>
    <mergeCell ref="I39:I40"/>
    <mergeCell ref="O39:O40"/>
    <mergeCell ref="A47:A48"/>
    <mergeCell ref="B47:B48"/>
    <mergeCell ref="H47:H48"/>
    <mergeCell ref="I47:I48"/>
    <mergeCell ref="O47:O48"/>
    <mergeCell ref="A50:A53"/>
    <mergeCell ref="B50:B53"/>
    <mergeCell ref="H50:H53"/>
    <mergeCell ref="I50:I53"/>
    <mergeCell ref="O50:O53"/>
  </mergeCells>
  <pageMargins left="0.23622047244094491" right="0.23622047244094491" top="0.39370078740157483" bottom="0.35433070866141736" header="0.31496062992125984" footer="0.31496062992125984"/>
  <pageSetup paperSize="9" scale="66" orientation="landscape" horizontalDpi="180" verticalDpi="180" r:id="rId1"/>
  <rowBreaks count="1" manualBreakCount="1">
    <brk id="3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2018-06-01T14:09:11Z</dcterms:modified>
</cp:coreProperties>
</file>